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Izvješća o trošenju sredstava\"/>
    </mc:Choice>
  </mc:AlternateContent>
  <bookViews>
    <workbookView xWindow="-120" yWindow="-120" windowWidth="28800" windowHeight="14400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58" i="1"/>
  <c r="E11" i="1" l="1"/>
  <c r="E7" i="1"/>
  <c r="E42" i="1"/>
  <c r="E50" i="1"/>
  <c r="E32" i="1" l="1"/>
  <c r="E33" i="1"/>
  <c r="E16" i="1"/>
  <c r="E39" i="1"/>
  <c r="E20" i="1"/>
  <c r="E21" i="1"/>
  <c r="E18" i="1"/>
  <c r="E17" i="1"/>
  <c r="E35" i="1"/>
  <c r="E29" i="1"/>
  <c r="E25" i="1"/>
  <c r="E31" i="1"/>
  <c r="E19" i="1"/>
  <c r="E36" i="1"/>
  <c r="E28" i="1"/>
  <c r="E27" i="1"/>
  <c r="E26" i="1"/>
  <c r="E24" i="1"/>
  <c r="E23" i="1"/>
  <c r="E22" i="1"/>
  <c r="E30" i="1"/>
  <c r="E38" i="1"/>
  <c r="E37" i="1"/>
  <c r="E10" i="1"/>
  <c r="E9" i="1"/>
  <c r="E60" i="1" l="1"/>
  <c r="B15" i="1" a="1"/>
  <c r="B15" i="1" s="1"/>
  <c r="C15" i="1" a="1"/>
  <c r="C15" i="1" s="1"/>
  <c r="B14" i="1" l="1" a="1"/>
  <c r="B14" i="1" s="1"/>
  <c r="C14" i="1" a="1"/>
  <c r="C14" i="1" s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a="1"/>
  <c r="B13" i="1" s="1"/>
  <c r="C13" i="1" a="1"/>
  <c r="C13" i="1" s="1"/>
  <c r="B11" i="1" a="1"/>
  <c r="B11" i="1" s="1"/>
  <c r="C11" i="1" a="1"/>
  <c r="C11" i="1" s="1"/>
</calcChain>
</file>

<file path=xl/sharedStrings.xml><?xml version="1.0" encoding="utf-8"?>
<sst xmlns="http://schemas.openxmlformats.org/spreadsheetml/2006/main" count="164" uniqueCount="104">
  <si>
    <t>ZAGREB</t>
  </si>
  <si>
    <t>ZAPOSLENICI</t>
  </si>
  <si>
    <t>DRŽAVNI PRORAČUN RH</t>
  </si>
  <si>
    <t>3295 NOVČANA NAKNADA POSLODAVCA ZBOG NEZAPOŠLJAVANJA OSOBA S INVALIDITETOM ZA 12/23</t>
  </si>
  <si>
    <t>Naziv primatelja</t>
  </si>
  <si>
    <t>OIB primatelja</t>
  </si>
  <si>
    <t>Sjedište primatelja</t>
  </si>
  <si>
    <t>Vrsta rashoda i izdatka</t>
  </si>
  <si>
    <t>3113 PLAĆE ZA PREKOVREMENI RAD</t>
  </si>
  <si>
    <t>3121 DOPRINOS NA BRUTO</t>
  </si>
  <si>
    <t>3121 OSTALI RASHODI ZA ZAPOSLENE</t>
  </si>
  <si>
    <t>INFORMACIJA O TROŠENJU SREDSTAVA</t>
  </si>
  <si>
    <t>Naziv ustanove: OSNOVNA ŠKOLA AUGUSTA CESARCA, KRAPINA</t>
  </si>
  <si>
    <t>Poštanski broj i grad: 49000 Krapina</t>
  </si>
  <si>
    <t>Adresa: Ivana Vrencea 1</t>
  </si>
  <si>
    <t>T: Telefonski broj: 049/371-004</t>
  </si>
  <si>
    <t>E-pošta: ured@os-acesarca-kr.skole.hr</t>
  </si>
  <si>
    <t>Web-mjesto: http://os-acesarca-kr.skole.hr/</t>
  </si>
  <si>
    <t>3114 PLAĆE ZA POSEBNE UVJETE RADA</t>
  </si>
  <si>
    <t>Iznos EUR</t>
  </si>
  <si>
    <t>UKUPNO</t>
  </si>
  <si>
    <t>3211 SLUŽBENA PUTOVANJA</t>
  </si>
  <si>
    <t>KRAPINA</t>
  </si>
  <si>
    <t>3222 MATERIJAL I SIROVINE</t>
  </si>
  <si>
    <t>SAMOIZBOR KRKALO</t>
  </si>
  <si>
    <t>3221 UREDSKI MATERIJAL I OSTALI MAT. RASHODI</t>
  </si>
  <si>
    <t>KRIŽEVCI</t>
  </si>
  <si>
    <t>VINDIJA D.D.</t>
  </si>
  <si>
    <t>PRESEČKI MESNICA</t>
  </si>
  <si>
    <t>LEDO PLUS D.O.O.</t>
  </si>
  <si>
    <t>PEKOM D.O.O.</t>
  </si>
  <si>
    <t>3232 USLUGE TEKUĆE ODRŽAVANJA</t>
  </si>
  <si>
    <t>HEP OPSKRBA D.O.O.</t>
  </si>
  <si>
    <t>3223 ELEKTRIČNA ENERGIJA</t>
  </si>
  <si>
    <t>TIM PAPIR D.O.O.</t>
  </si>
  <si>
    <t>3238 RAČUNALNE USLUGE</t>
  </si>
  <si>
    <t>TELEMACH</t>
  </si>
  <si>
    <t>3231 USLUGE TELEFONA, POŠTE I PRIJEVOZA</t>
  </si>
  <si>
    <t>COPIA FORUM</t>
  </si>
  <si>
    <t>BEDEKOVČINA</t>
  </si>
  <si>
    <t>HRVATSKI TELEKOM D.D.</t>
  </si>
  <si>
    <t>KRAKOM VODOOPSKRBA</t>
  </si>
  <si>
    <t>3234 KOMUNALNE USLUGE</t>
  </si>
  <si>
    <t>KRAKOM D.O.O.</t>
  </si>
  <si>
    <t>TOOLS4SCHOOLS D.O.O.</t>
  </si>
  <si>
    <t>CREATIVE SOLUTIONS D.O.O.</t>
  </si>
  <si>
    <t>TRGOVINA PLOD D.O.O.</t>
  </si>
  <si>
    <t>OFFERTISSIMA</t>
  </si>
  <si>
    <t>SVETA NEDJELJA</t>
  </si>
  <si>
    <t>VELIKA GORICA</t>
  </si>
  <si>
    <t>PRIVREDNA BANKA ZAGREB</t>
  </si>
  <si>
    <t>3431 BANKARSKE USLUGE</t>
  </si>
  <si>
    <t>KTC D.D.</t>
  </si>
  <si>
    <t>VARAŽDIN</t>
  </si>
  <si>
    <t>GRAD KRAPINA</t>
  </si>
  <si>
    <t>ŠKOLSKA KNJIGA</t>
  </si>
  <si>
    <t>ZAVOD ZA JAVNO ZDRAVSTVO</t>
  </si>
  <si>
    <t>3213 STRUČNO USAVRŠAVANJE</t>
  </si>
  <si>
    <t>4214 KNJIGE</t>
  </si>
  <si>
    <t>3239 OSTALE USLUGE</t>
  </si>
  <si>
    <t>ZLATAR</t>
  </si>
  <si>
    <t>3111 BRUTO PLAĆE ZA REDOVAN RAD  ZA 03/24</t>
  </si>
  <si>
    <t>HEP-PLIN D.O.O.</t>
  </si>
  <si>
    <t>VOĆARNA DIJANA</t>
  </si>
  <si>
    <t>GOLUB SERVIS</t>
  </si>
  <si>
    <t>OSIJEK</t>
  </si>
  <si>
    <t>3223 PLIN</t>
  </si>
  <si>
    <t>SVIBANJ 2024.g.</t>
  </si>
  <si>
    <t>3212 PRIJEVOZ ZA 05/23</t>
  </si>
  <si>
    <t>3236 LABORATORIJSKE USLUGE</t>
  </si>
  <si>
    <t>AGS HRVATSKA D.O.O.</t>
  </si>
  <si>
    <t>3299 OSTALI NSPOMENUTI RASHODI</t>
  </si>
  <si>
    <t>ILINIĆ-OBRT ZA POPRAVAK GLAZBALA</t>
  </si>
  <si>
    <t>PRESEČKI GRUPA D.O.O.</t>
  </si>
  <si>
    <t>FOTO STUDIO FRK</t>
  </si>
  <si>
    <t>FINA D.O.O.</t>
  </si>
  <si>
    <t>MATIĆ D.O.O.</t>
  </si>
  <si>
    <t>CROATIA OSIGURANJE D.D.</t>
  </si>
  <si>
    <t>3292 PREMIJE OSIGURANJA</t>
  </si>
  <si>
    <t>KRIK-KRAPINSKI INFORM.KLUB</t>
  </si>
  <si>
    <t>WIEN D.O.O.</t>
  </si>
  <si>
    <t>PC-AUTOMATI</t>
  </si>
  <si>
    <t>ĐURMANEC</t>
  </si>
  <si>
    <t>ALFA D.D.</t>
  </si>
  <si>
    <t>KERAMIX D.O.O.</t>
  </si>
  <si>
    <t>LEUŠTEK J.D.O.O.</t>
  </si>
  <si>
    <t>HRV.KNJIŽNIČ-DRUŠTVO-HKD</t>
  </si>
  <si>
    <t>DUBROVNIK SUN D.O.O.</t>
  </si>
  <si>
    <t>OSNOVNA ŠKOLA MILAN BROZOVIĆ</t>
  </si>
  <si>
    <t>3294 ČLANARINE</t>
  </si>
  <si>
    <t>ĐURO ZARIĆ-OBRT TRADICIJSKIH GLAZBALA</t>
  </si>
  <si>
    <t>VINKOVCI</t>
  </si>
  <si>
    <t>4226 SPORTSKA I GLAZBENA OPR.</t>
  </si>
  <si>
    <t>HRVATSKA POŠTA</t>
  </si>
  <si>
    <t xml:space="preserve"> VELIKA GORICA </t>
  </si>
  <si>
    <t xml:space="preserve"> 3231 USLUGE TELEFONA, POŠTE I PRIJEVOZA </t>
  </si>
  <si>
    <t>BRIONI D.O.O.</t>
  </si>
  <si>
    <t>PULA</t>
  </si>
  <si>
    <t>4241 KNJIGE</t>
  </si>
  <si>
    <t>SERVA-DRAGUTIN HAJSTER</t>
  </si>
  <si>
    <t>3232 USLUGE TEKUĆEG ODRŽAVANJA</t>
  </si>
  <si>
    <t>POZNANOVEC</t>
  </si>
  <si>
    <t>DUBROVNIK</t>
  </si>
  <si>
    <t>KASTAV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</si>
</sst>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60" dataDxfId="19" totalsRowDxfId="18">
  <autoFilter ref="A6:E6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" totalsRowDxfId="16">
      <calculatedColumnFormula array="1">IFERROR(INDEX(#REF!,SMALL(IF(#REF!=rngInvoice,ROW(#REF!)-ROW(#REF!)), ROW(1:1)), MATCH($A$6,#REF!, 0)),"")</calculatedColumnFormula>
    </tableColumn>
    <tableColumn id="8" name="OIB primatelja" dataDxfId="15" totalsRowDxfId="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" totalsRowDxfId="10"/>
    <tableColumn id="11" name="Iznos EUR" totalsRowFunction="count" dataDxfId="9" totalsRowDxfId="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60"/>
  <sheetViews>
    <sheetView showGridLines="0" tabSelected="1" zoomScaleNormal="100" workbookViewId="0">
      <selection activeCell="E63" sqref="E6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5.42578125" style="8" customWidth="1"/>
    <col min="5" max="5" width="21.42578125" style="8" customWidth="1"/>
    <col min="6" max="6" width="19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12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14</v>
      </c>
      <c r="B2" s="30"/>
      <c r="C2" s="18" t="s">
        <v>15</v>
      </c>
      <c r="D2" s="32" t="s">
        <v>16</v>
      </c>
      <c r="E2" s="32"/>
      <c r="F2" s="4"/>
    </row>
    <row r="3" spans="1:7" ht="47.25" customHeight="1" x14ac:dyDescent="0.25">
      <c r="A3" s="31" t="s">
        <v>13</v>
      </c>
      <c r="B3" s="31"/>
      <c r="C3" s="19"/>
      <c r="D3" s="33" t="s">
        <v>17</v>
      </c>
      <c r="E3" s="33"/>
      <c r="F3" s="4"/>
    </row>
    <row r="4" spans="1:7" ht="44.1" customHeight="1" x14ac:dyDescent="0.25">
      <c r="A4" s="27" t="s">
        <v>67</v>
      </c>
      <c r="B4" s="9"/>
      <c r="C4" s="9"/>
      <c r="D4" s="9"/>
      <c r="E4" s="9"/>
    </row>
    <row r="5" spans="1:7" ht="44.1" customHeight="1" x14ac:dyDescent="0.25">
      <c r="A5" s="28" t="s">
        <v>11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19</v>
      </c>
      <c r="G6" s="22"/>
    </row>
    <row r="7" spans="1:7" s="2" customFormat="1" ht="30" x14ac:dyDescent="0.25">
      <c r="A7" s="7" t="s">
        <v>1</v>
      </c>
      <c r="B7" s="10"/>
      <c r="C7" s="5"/>
      <c r="D7" s="11" t="s">
        <v>61</v>
      </c>
      <c r="E7" s="12">
        <f>139157.02+1572.21</f>
        <v>140729.22999999998</v>
      </c>
      <c r="G7" s="22"/>
    </row>
    <row r="8" spans="1:7" s="2" customFormat="1" ht="30" x14ac:dyDescent="0.25">
      <c r="A8" s="7" t="s">
        <v>1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18</v>
      </c>
      <c r="E8" s="12">
        <v>1099.07</v>
      </c>
      <c r="G8" s="22"/>
    </row>
    <row r="9" spans="1:7" s="2" customFormat="1" ht="15" x14ac:dyDescent="0.25">
      <c r="A9" s="7" t="s">
        <v>1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8</v>
      </c>
      <c r="E9" s="12">
        <f>60.85+851.98+75.72+1050.88</f>
        <v>2039.4300000000003</v>
      </c>
      <c r="G9" s="22"/>
    </row>
    <row r="10" spans="1:7" s="2" customFormat="1" ht="15" x14ac:dyDescent="0.25">
      <c r="A10" s="7" t="s">
        <v>1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68</v>
      </c>
      <c r="E10" s="12">
        <f>3729.2+4034.53</f>
        <v>7763.73</v>
      </c>
      <c r="G10" s="22"/>
    </row>
    <row r="11" spans="1:7" s="2" customFormat="1" ht="15" x14ac:dyDescent="0.25">
      <c r="A11" s="7" t="s">
        <v>1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9</v>
      </c>
      <c r="E11" s="12">
        <f>22045.19+250.97</f>
        <v>22296.16</v>
      </c>
      <c r="G11" s="22"/>
    </row>
    <row r="12" spans="1:7" s="2" customFormat="1" ht="60" x14ac:dyDescent="0.25">
      <c r="A12" s="7" t="s">
        <v>2</v>
      </c>
      <c r="B12" s="20">
        <v>18683136487</v>
      </c>
      <c r="C12" s="5" t="s">
        <v>0</v>
      </c>
      <c r="D12" s="11" t="s">
        <v>3</v>
      </c>
      <c r="E12" s="12">
        <v>160</v>
      </c>
      <c r="G12" s="22"/>
    </row>
    <row r="13" spans="1:7" s="2" customFormat="1" ht="15" x14ac:dyDescent="0.25">
      <c r="A13" s="7" t="s">
        <v>1</v>
      </c>
      <c r="B13" s="14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10</v>
      </c>
      <c r="E13" s="12">
        <v>4174.58</v>
      </c>
      <c r="G13" s="22"/>
    </row>
    <row r="14" spans="1:7" s="2" customFormat="1" ht="15" x14ac:dyDescent="0.25">
      <c r="A14" s="7" t="s">
        <v>1</v>
      </c>
      <c r="B14" s="14" t="str">
        <f t="array" ref="B14">IFERROR(INDEX(#REF!,SMALL(IF(#REF!=rngInvoice,ROW(#REF!)-ROW(#REF!)), ROW(8:8)), MATCH($B$6,#REF!, 0)),"")</f>
        <v/>
      </c>
      <c r="C14" s="5" t="str">
        <f t="array" ref="C14">IFERROR(INDEX(#REF!,SMALL(IF(#REF!=rngInvoice,ROW(#REF!)-ROW(#REF!)), ROW(8:8)), MATCH($C$6,#REF!, 0)),"")</f>
        <v/>
      </c>
      <c r="D14" s="5" t="s">
        <v>21</v>
      </c>
      <c r="E14" s="12">
        <f>200+400+650+700+700</f>
        <v>2650</v>
      </c>
      <c r="G14" s="22"/>
    </row>
    <row r="15" spans="1:7" s="2" customFormat="1" ht="15" x14ac:dyDescent="0.25">
      <c r="A15" s="7" t="s">
        <v>2</v>
      </c>
      <c r="B15" s="14" t="str">
        <f t="array" ref="B15">IFERROR(INDEX(#REF!,SMALL(IF(#REF!=rngInvoice,ROW(#REF!)-ROW(#REF!)), ROW(9:9)), MATCH($B$6,#REF!, 0)),"")</f>
        <v/>
      </c>
      <c r="C15" s="5" t="str">
        <f t="array" ref="C15">IFERROR(INDEX(#REF!,SMALL(IF(#REF!=rngInvoice,ROW(#REF!)-ROW(#REF!)), ROW(9:9)), MATCH($C$6,#REF!, 0)),"")</f>
        <v/>
      </c>
      <c r="D15" s="5" t="s">
        <v>57</v>
      </c>
      <c r="E15" s="12"/>
      <c r="G15" s="22"/>
    </row>
    <row r="16" spans="1:7" s="2" customFormat="1" ht="27.75" customHeight="1" x14ac:dyDescent="0.25">
      <c r="A16" s="7" t="s">
        <v>24</v>
      </c>
      <c r="B16" s="14">
        <v>60524641367</v>
      </c>
      <c r="C16" s="5" t="s">
        <v>22</v>
      </c>
      <c r="D16" s="11" t="s">
        <v>25</v>
      </c>
      <c r="E16" s="12">
        <f>159.15+373.65</f>
        <v>532.79999999999995</v>
      </c>
      <c r="G16" s="22"/>
    </row>
    <row r="17" spans="1:7" s="2" customFormat="1" ht="15" x14ac:dyDescent="0.25">
      <c r="A17" s="7" t="s">
        <v>52</v>
      </c>
      <c r="B17" s="14">
        <v>95970838122</v>
      </c>
      <c r="C17" s="5" t="s">
        <v>26</v>
      </c>
      <c r="D17" s="24" t="s">
        <v>23</v>
      </c>
      <c r="E17" s="12">
        <f>89.8+71.61+441.59+569.81+441.74</f>
        <v>1614.55</v>
      </c>
      <c r="G17" s="22"/>
    </row>
    <row r="18" spans="1:7" s="2" customFormat="1" ht="15" x14ac:dyDescent="0.25">
      <c r="A18" s="7" t="s">
        <v>27</v>
      </c>
      <c r="B18" s="14">
        <v>44138062462</v>
      </c>
      <c r="C18" s="5" t="s">
        <v>53</v>
      </c>
      <c r="D18" s="10" t="s">
        <v>23</v>
      </c>
      <c r="E18" s="12">
        <f>180.9+232.96+538.56+711.69</f>
        <v>1664.1100000000001</v>
      </c>
      <c r="G18" s="22"/>
    </row>
    <row r="19" spans="1:7" s="2" customFormat="1" ht="15" x14ac:dyDescent="0.25">
      <c r="A19" s="7" t="s">
        <v>28</v>
      </c>
      <c r="B19" s="10">
        <v>65254063529</v>
      </c>
      <c r="C19" s="5" t="s">
        <v>22</v>
      </c>
      <c r="D19" s="24" t="s">
        <v>23</v>
      </c>
      <c r="E19" s="12">
        <f>69.17+151.53</f>
        <v>220.7</v>
      </c>
      <c r="G19" s="22"/>
    </row>
    <row r="20" spans="1:7" s="2" customFormat="1" ht="15" x14ac:dyDescent="0.25">
      <c r="A20" s="7" t="s">
        <v>29</v>
      </c>
      <c r="B20" s="10">
        <v>7179054100</v>
      </c>
      <c r="C20" s="5" t="s">
        <v>0</v>
      </c>
      <c r="D20" s="24" t="s">
        <v>23</v>
      </c>
      <c r="E20" s="12">
        <f>339.48+154.75</f>
        <v>494.23</v>
      </c>
      <c r="G20" s="22"/>
    </row>
    <row r="21" spans="1:7" s="2" customFormat="1" ht="15" x14ac:dyDescent="0.25">
      <c r="A21" s="7" t="s">
        <v>30</v>
      </c>
      <c r="B21" s="10">
        <v>97537222719</v>
      </c>
      <c r="C21" s="5" t="s">
        <v>22</v>
      </c>
      <c r="D21" s="10" t="s">
        <v>23</v>
      </c>
      <c r="E21" s="12">
        <f>26.33+869.64+55.57+37.7</f>
        <v>989.24000000000012</v>
      </c>
      <c r="G21" s="22"/>
    </row>
    <row r="22" spans="1:7" s="2" customFormat="1" ht="15" x14ac:dyDescent="0.25">
      <c r="A22" s="7" t="s">
        <v>32</v>
      </c>
      <c r="B22" s="10">
        <v>63073332379</v>
      </c>
      <c r="C22" s="5" t="s">
        <v>0</v>
      </c>
      <c r="D22" s="10" t="s">
        <v>33</v>
      </c>
      <c r="E22" s="12">
        <f>1166.8</f>
        <v>1166.8</v>
      </c>
      <c r="G22" s="22"/>
    </row>
    <row r="23" spans="1:7" s="2" customFormat="1" ht="30" x14ac:dyDescent="0.25">
      <c r="A23" s="7" t="s">
        <v>34</v>
      </c>
      <c r="B23" s="10">
        <v>82224265653</v>
      </c>
      <c r="C23" s="5" t="s">
        <v>22</v>
      </c>
      <c r="D23" s="24" t="s">
        <v>25</v>
      </c>
      <c r="E23" s="12">
        <f>75.9</f>
        <v>75.900000000000006</v>
      </c>
      <c r="G23" s="22"/>
    </row>
    <row r="24" spans="1:7" s="2" customFormat="1" ht="33.950000000000003" customHeight="1" x14ac:dyDescent="0.25">
      <c r="A24" s="7" t="s">
        <v>36</v>
      </c>
      <c r="B24" s="10">
        <v>70133616033</v>
      </c>
      <c r="C24" s="5" t="s">
        <v>0</v>
      </c>
      <c r="D24" s="24" t="s">
        <v>37</v>
      </c>
      <c r="E24" s="12">
        <f>61.07</f>
        <v>61.07</v>
      </c>
      <c r="G24" s="22"/>
    </row>
    <row r="25" spans="1:7" s="2" customFormat="1" ht="33.950000000000003" customHeight="1" x14ac:dyDescent="0.25">
      <c r="A25" s="7" t="s">
        <v>38</v>
      </c>
      <c r="B25" s="10">
        <v>88512251460</v>
      </c>
      <c r="C25" s="5" t="s">
        <v>39</v>
      </c>
      <c r="D25" s="24" t="s">
        <v>31</v>
      </c>
      <c r="E25" s="12">
        <f>82.95+186.25</f>
        <v>269.2</v>
      </c>
      <c r="G25" s="22"/>
    </row>
    <row r="26" spans="1:7" s="2" customFormat="1" ht="30" x14ac:dyDescent="0.25">
      <c r="A26" s="13" t="s">
        <v>40</v>
      </c>
      <c r="B26" s="10">
        <v>81793146560</v>
      </c>
      <c r="C26" s="5" t="s">
        <v>0</v>
      </c>
      <c r="D26" s="24" t="s">
        <v>37</v>
      </c>
      <c r="E26" s="12">
        <f>167.41+15.7</f>
        <v>183.10999999999999</v>
      </c>
      <c r="G26" s="22"/>
    </row>
    <row r="27" spans="1:7" s="2" customFormat="1" ht="33.950000000000003" customHeight="1" x14ac:dyDescent="0.25">
      <c r="A27" s="7" t="s">
        <v>41</v>
      </c>
      <c r="B27" s="10">
        <v>18850488440</v>
      </c>
      <c r="C27" s="5" t="s">
        <v>22</v>
      </c>
      <c r="D27" s="10" t="s">
        <v>42</v>
      </c>
      <c r="E27" s="12">
        <f>14.17+2.25+39.17+207.93</f>
        <v>263.52</v>
      </c>
      <c r="G27" s="22"/>
    </row>
    <row r="28" spans="1:7" s="2" customFormat="1" ht="33.950000000000003" customHeight="1" x14ac:dyDescent="0.25">
      <c r="A28" s="7" t="s">
        <v>43</v>
      </c>
      <c r="B28" s="10">
        <v>18804286885</v>
      </c>
      <c r="C28" s="5" t="s">
        <v>22</v>
      </c>
      <c r="D28" s="24" t="s">
        <v>42</v>
      </c>
      <c r="E28" s="12">
        <f>66.95+29.17+29.17</f>
        <v>125.29</v>
      </c>
      <c r="G28" s="22"/>
    </row>
    <row r="29" spans="1:7" s="2" customFormat="1" ht="33.950000000000003" customHeight="1" x14ac:dyDescent="0.25">
      <c r="A29" s="7" t="s">
        <v>44</v>
      </c>
      <c r="B29" s="10">
        <v>17847110267</v>
      </c>
      <c r="C29" s="5" t="s">
        <v>0</v>
      </c>
      <c r="D29" s="10" t="s">
        <v>35</v>
      </c>
      <c r="E29" s="12">
        <f>99.56</f>
        <v>99.56</v>
      </c>
      <c r="G29" s="22"/>
    </row>
    <row r="30" spans="1:7" s="2" customFormat="1" ht="15" x14ac:dyDescent="0.25">
      <c r="A30" s="13" t="s">
        <v>45</v>
      </c>
      <c r="B30" s="10">
        <v>69523788448</v>
      </c>
      <c r="C30" s="5" t="s">
        <v>49</v>
      </c>
      <c r="D30" s="24" t="s">
        <v>35</v>
      </c>
      <c r="E30" s="12">
        <f>24.89</f>
        <v>24.89</v>
      </c>
      <c r="G30" s="22"/>
    </row>
    <row r="31" spans="1:7" s="2" customFormat="1" ht="30" x14ac:dyDescent="0.25">
      <c r="A31" s="7" t="s">
        <v>46</v>
      </c>
      <c r="B31" s="10">
        <v>68144530100</v>
      </c>
      <c r="C31" s="5" t="s">
        <v>22</v>
      </c>
      <c r="D31" s="24" t="s">
        <v>25</v>
      </c>
      <c r="E31" s="12">
        <f>2.78</f>
        <v>2.78</v>
      </c>
      <c r="G31" s="22"/>
    </row>
    <row r="32" spans="1:7" s="2" customFormat="1" ht="30" x14ac:dyDescent="0.25">
      <c r="A32" s="7" t="s">
        <v>47</v>
      </c>
      <c r="B32" s="10">
        <v>643859701</v>
      </c>
      <c r="C32" s="5" t="s">
        <v>48</v>
      </c>
      <c r="D32" s="11" t="s">
        <v>25</v>
      </c>
      <c r="E32" s="12">
        <f>41.3</f>
        <v>41.3</v>
      </c>
      <c r="G32" s="22"/>
    </row>
    <row r="33" spans="1:7" s="2" customFormat="1" ht="15" x14ac:dyDescent="0.25">
      <c r="A33" s="7" t="s">
        <v>50</v>
      </c>
      <c r="B33" s="10">
        <v>2535697732</v>
      </c>
      <c r="C33" s="5" t="s">
        <v>0</v>
      </c>
      <c r="D33" s="5" t="s">
        <v>51</v>
      </c>
      <c r="E33" s="12">
        <f>84.91</f>
        <v>84.91</v>
      </c>
      <c r="G33" s="22"/>
    </row>
    <row r="34" spans="1:7" s="2" customFormat="1" ht="15" x14ac:dyDescent="0.25">
      <c r="A34" s="7" t="s">
        <v>54</v>
      </c>
      <c r="B34" s="10">
        <v>70356651896</v>
      </c>
      <c r="C34" s="5" t="s">
        <v>22</v>
      </c>
      <c r="D34" s="5"/>
      <c r="E34" s="12">
        <v>4243.6899999999996</v>
      </c>
      <c r="G34" s="22"/>
    </row>
    <row r="35" spans="1:7" s="2" customFormat="1" ht="15" x14ac:dyDescent="0.25">
      <c r="A35" s="7" t="s">
        <v>55</v>
      </c>
      <c r="B35" s="10">
        <v>38967655335</v>
      </c>
      <c r="C35" s="5" t="s">
        <v>0</v>
      </c>
      <c r="D35" s="5" t="s">
        <v>58</v>
      </c>
      <c r="E35" s="12">
        <f>53.38</f>
        <v>53.38</v>
      </c>
      <c r="G35" s="22"/>
    </row>
    <row r="36" spans="1:7" s="2" customFormat="1" ht="15" x14ac:dyDescent="0.25">
      <c r="A36" s="7" t="s">
        <v>56</v>
      </c>
      <c r="B36" s="10">
        <v>60235531937</v>
      </c>
      <c r="C36" s="5" t="s">
        <v>60</v>
      </c>
      <c r="D36" s="5" t="s">
        <v>69</v>
      </c>
      <c r="E36" s="12">
        <f>199.09+43.8</f>
        <v>242.89</v>
      </c>
      <c r="G36" s="22"/>
    </row>
    <row r="37" spans="1:7" s="2" customFormat="1" ht="15" x14ac:dyDescent="0.25">
      <c r="A37" s="7" t="s">
        <v>62</v>
      </c>
      <c r="B37" s="10">
        <v>41317489366</v>
      </c>
      <c r="C37" s="5" t="s">
        <v>65</v>
      </c>
      <c r="D37" s="5" t="s">
        <v>66</v>
      </c>
      <c r="E37" s="12">
        <f>75.77+849.13+130.41</f>
        <v>1055.31</v>
      </c>
      <c r="G37" s="22"/>
    </row>
    <row r="38" spans="1:7" s="2" customFormat="1" ht="15" x14ac:dyDescent="0.25">
      <c r="A38" s="7" t="s">
        <v>63</v>
      </c>
      <c r="B38" s="10">
        <v>72744157960</v>
      </c>
      <c r="C38" s="5" t="s">
        <v>22</v>
      </c>
      <c r="D38" s="5" t="s">
        <v>23</v>
      </c>
      <c r="E38" s="12">
        <f>1431.94</f>
        <v>1431.94</v>
      </c>
      <c r="G38" s="22"/>
    </row>
    <row r="39" spans="1:7" s="2" customFormat="1" ht="15" x14ac:dyDescent="0.25">
      <c r="A39" s="7" t="s">
        <v>64</v>
      </c>
      <c r="B39" s="10">
        <v>53636619766</v>
      </c>
      <c r="C39" s="5" t="s">
        <v>22</v>
      </c>
      <c r="D39" s="5" t="s">
        <v>31</v>
      </c>
      <c r="E39" s="12">
        <f>16.99+69.86</f>
        <v>86.85</v>
      </c>
      <c r="G39" s="22"/>
    </row>
    <row r="40" spans="1:7" s="2" customFormat="1" ht="15" x14ac:dyDescent="0.25">
      <c r="A40" s="7" t="s">
        <v>70</v>
      </c>
      <c r="B40" s="10">
        <v>47227514767</v>
      </c>
      <c r="C40" s="5" t="s">
        <v>0</v>
      </c>
      <c r="D40" s="5" t="s">
        <v>71</v>
      </c>
      <c r="E40" s="12">
        <v>47.99</v>
      </c>
      <c r="G40" s="22"/>
    </row>
    <row r="41" spans="1:7" s="2" customFormat="1" ht="15" x14ac:dyDescent="0.25">
      <c r="A41" s="7" t="s">
        <v>72</v>
      </c>
      <c r="B41" s="10">
        <v>74247121030</v>
      </c>
      <c r="C41" s="5" t="s">
        <v>0</v>
      </c>
      <c r="D41" s="5" t="s">
        <v>31</v>
      </c>
      <c r="E41" s="12">
        <v>519</v>
      </c>
      <c r="G41" s="22"/>
    </row>
    <row r="42" spans="1:7" s="2" customFormat="1" ht="15" x14ac:dyDescent="0.25">
      <c r="A42" s="7" t="s">
        <v>73</v>
      </c>
      <c r="B42" s="10">
        <v>85843181422</v>
      </c>
      <c r="C42" s="5" t="s">
        <v>22</v>
      </c>
      <c r="D42" s="5" t="s">
        <v>37</v>
      </c>
      <c r="E42" s="12">
        <f>90+420</f>
        <v>510</v>
      </c>
      <c r="G42" s="22"/>
    </row>
    <row r="43" spans="1:7" s="2" customFormat="1" ht="15" x14ac:dyDescent="0.25">
      <c r="A43" s="7" t="s">
        <v>74</v>
      </c>
      <c r="B43" s="10">
        <v>22144703109</v>
      </c>
      <c r="C43" s="5" t="s">
        <v>22</v>
      </c>
      <c r="D43" s="5" t="s">
        <v>59</v>
      </c>
      <c r="E43" s="12">
        <v>163.56</v>
      </c>
      <c r="G43" s="22"/>
    </row>
    <row r="44" spans="1:7" s="2" customFormat="1" ht="15" x14ac:dyDescent="0.25">
      <c r="A44" s="7" t="s">
        <v>75</v>
      </c>
      <c r="B44" s="10">
        <v>85821130368</v>
      </c>
      <c r="C44" s="5" t="s">
        <v>0</v>
      </c>
      <c r="D44" s="5" t="s">
        <v>35</v>
      </c>
      <c r="E44" s="12">
        <v>1.66</v>
      </c>
      <c r="G44" s="22"/>
    </row>
    <row r="45" spans="1:7" s="2" customFormat="1" ht="15" x14ac:dyDescent="0.25">
      <c r="A45" s="7" t="s">
        <v>76</v>
      </c>
      <c r="B45" s="10">
        <v>76598425509</v>
      </c>
      <c r="C45" s="5" t="s">
        <v>49</v>
      </c>
      <c r="D45" s="5" t="s">
        <v>23</v>
      </c>
      <c r="E45" s="12">
        <v>23.89</v>
      </c>
      <c r="G45" s="22"/>
    </row>
    <row r="46" spans="1:7" s="2" customFormat="1" ht="15" x14ac:dyDescent="0.25">
      <c r="A46" s="7" t="s">
        <v>77</v>
      </c>
      <c r="B46" s="10">
        <v>26187994862</v>
      </c>
      <c r="C46" s="5" t="s">
        <v>0</v>
      </c>
      <c r="D46" s="5" t="s">
        <v>78</v>
      </c>
      <c r="E46" s="12">
        <v>330.05</v>
      </c>
      <c r="G46" s="22"/>
    </row>
    <row r="47" spans="1:7" s="2" customFormat="1" ht="15" x14ac:dyDescent="0.25">
      <c r="A47" s="7" t="s">
        <v>79</v>
      </c>
      <c r="B47" s="10">
        <v>92304051141</v>
      </c>
      <c r="C47" s="5" t="s">
        <v>22</v>
      </c>
      <c r="D47" s="5" t="s">
        <v>35</v>
      </c>
      <c r="E47" s="12">
        <v>1500</v>
      </c>
      <c r="G47" s="22"/>
    </row>
    <row r="48" spans="1:7" s="2" customFormat="1" ht="30" x14ac:dyDescent="0.25">
      <c r="A48" s="7" t="s">
        <v>80</v>
      </c>
      <c r="B48" s="10">
        <v>4085141361</v>
      </c>
      <c r="C48" s="5" t="s">
        <v>65</v>
      </c>
      <c r="D48" s="11" t="s">
        <v>25</v>
      </c>
      <c r="E48" s="12">
        <v>29.5</v>
      </c>
      <c r="G48" s="22"/>
    </row>
    <row r="49" spans="1:7" s="2" customFormat="1" ht="15" x14ac:dyDescent="0.25">
      <c r="A49" s="7" t="s">
        <v>81</v>
      </c>
      <c r="B49" s="10">
        <v>53199736515</v>
      </c>
      <c r="C49" s="5" t="s">
        <v>82</v>
      </c>
      <c r="D49" s="5" t="s">
        <v>35</v>
      </c>
      <c r="E49" s="12">
        <v>58.26</v>
      </c>
      <c r="G49" s="22"/>
    </row>
    <row r="50" spans="1:7" s="2" customFormat="1" ht="15" x14ac:dyDescent="0.25">
      <c r="A50" s="7" t="s">
        <v>83</v>
      </c>
      <c r="B50" s="10">
        <v>7189160632</v>
      </c>
      <c r="C50" s="5" t="s">
        <v>0</v>
      </c>
      <c r="D50" s="5" t="s">
        <v>98</v>
      </c>
      <c r="E50" s="12">
        <f>23.84+21.65</f>
        <v>45.489999999999995</v>
      </c>
      <c r="G50" s="22"/>
    </row>
    <row r="51" spans="1:7" s="2" customFormat="1" ht="15" x14ac:dyDescent="0.25">
      <c r="A51" s="7" t="s">
        <v>84</v>
      </c>
      <c r="B51" s="10">
        <v>53485458942</v>
      </c>
      <c r="C51" s="5" t="s">
        <v>22</v>
      </c>
      <c r="D51" s="5" t="s">
        <v>25</v>
      </c>
      <c r="E51" s="12">
        <v>67.31</v>
      </c>
      <c r="G51" s="22"/>
    </row>
    <row r="52" spans="1:7" s="2" customFormat="1" ht="15" x14ac:dyDescent="0.25">
      <c r="A52" s="7" t="s">
        <v>99</v>
      </c>
      <c r="B52" s="10">
        <v>29432076759</v>
      </c>
      <c r="C52" s="5" t="s">
        <v>22</v>
      </c>
      <c r="D52" s="5" t="s">
        <v>100</v>
      </c>
      <c r="E52" s="12">
        <v>338.75</v>
      </c>
      <c r="G52" s="22"/>
    </row>
    <row r="53" spans="1:7" s="2" customFormat="1" ht="15" x14ac:dyDescent="0.25">
      <c r="A53" s="7" t="s">
        <v>85</v>
      </c>
      <c r="B53" s="10">
        <v>61974650944</v>
      </c>
      <c r="C53" s="5" t="s">
        <v>101</v>
      </c>
      <c r="D53" s="5" t="s">
        <v>42</v>
      </c>
      <c r="E53" s="12">
        <v>556.16999999999996</v>
      </c>
      <c r="G53" s="22"/>
    </row>
    <row r="54" spans="1:7" s="2" customFormat="1" ht="15" x14ac:dyDescent="0.25">
      <c r="A54" s="7" t="s">
        <v>86</v>
      </c>
      <c r="B54" s="10">
        <v>81889785066</v>
      </c>
      <c r="C54" s="5" t="s">
        <v>0</v>
      </c>
      <c r="D54" s="5" t="s">
        <v>25</v>
      </c>
      <c r="E54" s="12">
        <v>40</v>
      </c>
      <c r="G54" s="22"/>
    </row>
    <row r="55" spans="1:7" s="2" customFormat="1" ht="15" x14ac:dyDescent="0.25">
      <c r="A55" s="7" t="s">
        <v>87</v>
      </c>
      <c r="B55" s="10">
        <v>60174672203</v>
      </c>
      <c r="C55" s="5" t="s">
        <v>102</v>
      </c>
      <c r="D55" s="5" t="s">
        <v>21</v>
      </c>
      <c r="E55" s="12">
        <v>958.4</v>
      </c>
      <c r="G55" s="22"/>
    </row>
    <row r="56" spans="1:7" s="2" customFormat="1" ht="15" x14ac:dyDescent="0.25">
      <c r="A56" s="7" t="s">
        <v>88</v>
      </c>
      <c r="B56" s="10">
        <v>67082765211</v>
      </c>
      <c r="C56" s="5" t="s">
        <v>103</v>
      </c>
      <c r="D56" s="5" t="s">
        <v>89</v>
      </c>
      <c r="E56" s="12">
        <v>160</v>
      </c>
      <c r="G56" s="22"/>
    </row>
    <row r="57" spans="1:7" s="2" customFormat="1" ht="15" x14ac:dyDescent="0.25">
      <c r="A57" s="7" t="s">
        <v>90</v>
      </c>
      <c r="B57" s="10">
        <v>65225151281</v>
      </c>
      <c r="C57" s="5" t="s">
        <v>91</v>
      </c>
      <c r="D57" s="5" t="s">
        <v>92</v>
      </c>
      <c r="E57" s="12">
        <v>1575</v>
      </c>
      <c r="G57" s="22"/>
    </row>
    <row r="58" spans="1:7" s="2" customFormat="1" ht="15" x14ac:dyDescent="0.25">
      <c r="A58" s="7" t="s">
        <v>93</v>
      </c>
      <c r="B58" s="10">
        <v>87311810356</v>
      </c>
      <c r="C58" s="5" t="s">
        <v>94</v>
      </c>
      <c r="D58" s="5" t="s">
        <v>95</v>
      </c>
      <c r="E58" s="12">
        <f>0.72+1.32</f>
        <v>2.04</v>
      </c>
      <c r="G58" s="22"/>
    </row>
    <row r="59" spans="1:7" s="2" customFormat="1" ht="15" x14ac:dyDescent="0.25">
      <c r="A59" s="7" t="s">
        <v>96</v>
      </c>
      <c r="B59" s="10">
        <v>78706979190</v>
      </c>
      <c r="C59" s="5" t="s">
        <v>97</v>
      </c>
      <c r="D59" s="5" t="s">
        <v>71</v>
      </c>
      <c r="E59" s="12">
        <v>684</v>
      </c>
      <c r="G59" s="22"/>
    </row>
    <row r="60" spans="1:7" s="17" customFormat="1" ht="33.950000000000003" customHeight="1" x14ac:dyDescent="0.25">
      <c r="A60" s="25" t="s">
        <v>20</v>
      </c>
      <c r="B60" s="15"/>
      <c r="C60" s="16"/>
      <c r="D60" s="16"/>
      <c r="E60" s="26">
        <f>SUBTOTAL(109,E7:F59)</f>
        <v>203551.28999999998</v>
      </c>
      <c r="G60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2:D26 A12:A18 C12:D18 A21:C21 A32:D60">
    <cfRule type="expression" dxfId="7" priority="12">
      <formula>MOD(ROW(),2)=0</formula>
    </cfRule>
  </conditionalFormatting>
  <conditionalFormatting sqref="A7:D11">
    <cfRule type="expression" dxfId="6" priority="11">
      <formula>MOD(ROW(),2)=0</formula>
    </cfRule>
  </conditionalFormatting>
  <conditionalFormatting sqref="A19:D20 A27:C27 A28:D28 A29:C29 A30:D31">
    <cfRule type="expression" dxfId="5" priority="30">
      <formula>MOD(ROW(),2)=0</formula>
    </cfRule>
  </conditionalFormatting>
  <conditionalFormatting sqref="E7:E60">
    <cfRule type="expression" dxfId="4" priority="9">
      <formula>MOD(ROW(),2)=0</formula>
    </cfRule>
    <cfRule type="expression" dxfId="3" priority="10">
      <formula>MOD(ROW(),2)=1</formula>
    </cfRule>
  </conditionalFormatting>
  <conditionalFormatting sqref="D21">
    <cfRule type="expression" dxfId="2" priority="5">
      <formula>MOD(ROW(),2)=0</formula>
    </cfRule>
  </conditionalFormatting>
  <conditionalFormatting sqref="D27">
    <cfRule type="expression" dxfId="1" priority="3">
      <formula>MOD(ROW(),2)=0</formula>
    </cfRule>
  </conditionalFormatting>
  <conditionalFormatting sqref="D29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2024-03-12T12:41:05Z</cp:lastPrinted>
  <dcterms:created xsi:type="dcterms:W3CDTF">2016-11-01T03:33:07Z</dcterms:created>
  <dcterms:modified xsi:type="dcterms:W3CDTF">2024-06-18T06:47:53Z</dcterms:modified>
</cp:coreProperties>
</file>